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 Assistant\Desktop\Assessing Files\"/>
    </mc:Choice>
  </mc:AlternateContent>
  <xr:revisionPtr revIDLastSave="0" documentId="8_{0421590E-EEEF-4245-AE76-EA6B2E572F8E}" xr6:coauthVersionLast="47" xr6:coauthVersionMax="47" xr10:uidLastSave="{00000000-0000-0000-0000-000000000000}"/>
  <workbookProtection workbookAlgorithmName="SHA-512" workbookHashValue="oH4EXUI8XxtxRR1sPODVC/rwZZahD0YuTi7kgmj8Q/pxBsKPIu+XgF7AgwLOUFVm2PYWo5ttfgNZHYMeBroEog==" workbookSaltValue="tBPkCE68d+iQLL9hoNrWZw==" workbookSpinCount="100000" lockStructure="1"/>
  <bookViews>
    <workbookView xWindow="-120" yWindow="-120" windowWidth="29040" windowHeight="15720" xr2:uid="{BEF4937E-B214-4E2D-895E-697B7C2C5768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L11" i="2"/>
  <c r="N11" i="2" s="1"/>
  <c r="L10" i="2"/>
  <c r="P10" i="2" s="1"/>
  <c r="I10" i="2"/>
  <c r="L9" i="2"/>
  <c r="P9" i="2" s="1"/>
  <c r="I9" i="2"/>
  <c r="P11" i="2" l="1"/>
  <c r="N10" i="2"/>
  <c r="N9" i="2"/>
  <c r="R9" i="2" s="1"/>
  <c r="R11" i="2" l="1"/>
  <c r="I2" i="2" l="1"/>
  <c r="L2" i="2"/>
  <c r="N2" i="2" s="1"/>
  <c r="I3" i="2"/>
  <c r="L3" i="2"/>
  <c r="P3" i="2" s="1"/>
  <c r="I4" i="2"/>
  <c r="L4" i="2"/>
  <c r="N4" i="2" s="1"/>
  <c r="I5" i="2"/>
  <c r="L5" i="2"/>
  <c r="N5" i="2" s="1"/>
  <c r="I6" i="2"/>
  <c r="L6" i="2"/>
  <c r="N6" i="2" s="1"/>
  <c r="I7" i="2"/>
  <c r="L7" i="2"/>
  <c r="N7" i="2" s="1"/>
  <c r="I8" i="2"/>
  <c r="L8" i="2"/>
  <c r="N8" i="2" s="1"/>
  <c r="D13" i="2"/>
  <c r="G13" i="2"/>
  <c r="H13" i="2"/>
  <c r="J13" i="2"/>
  <c r="M13" i="2"/>
  <c r="N3" i="2" l="1"/>
  <c r="P8" i="2"/>
  <c r="I14" i="2"/>
  <c r="P4" i="2"/>
  <c r="P2" i="2"/>
  <c r="P6" i="2"/>
  <c r="I15" i="2"/>
  <c r="N15" i="2"/>
  <c r="R10" i="2" s="1"/>
  <c r="Q14" i="2"/>
  <c r="L13" i="2"/>
  <c r="N14" i="2" s="1"/>
  <c r="P5" i="2"/>
  <c r="P7" i="2"/>
  <c r="P13" i="2" l="1"/>
  <c r="R8" i="2"/>
  <c r="R4" i="2"/>
  <c r="R7" i="2"/>
  <c r="R5" i="2"/>
  <c r="R2" i="2"/>
  <c r="R3" i="2"/>
  <c r="R13" i="2"/>
  <c r="R6" i="2"/>
  <c r="Q15" i="2" l="1"/>
  <c r="S15" i="2" s="1"/>
</calcChain>
</file>

<file path=xl/sharedStrings.xml><?xml version="1.0" encoding="utf-8"?>
<sst xmlns="http://schemas.openxmlformats.org/spreadsheetml/2006/main" count="111" uniqueCount="67">
  <si>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</si>
  <si>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</si>
  <si>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</si>
  <si>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</si>
  <si>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</si>
  <si>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</si>
  <si>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</si>
  <si>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</si>
  <si>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</si>
  <si>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</si>
  <si>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</si>
  <si>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</si>
  <si>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</si>
  <si>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</si>
  <si>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</si>
  <si>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</si>
  <si>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</si>
  <si>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</si>
  <si>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</si>
  <si>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Land Value</t>
  </si>
  <si>
    <t>Other Parcels in Sale</t>
  </si>
  <si>
    <t>Land Table</t>
  </si>
  <si>
    <t>020-006-300-0300-00</t>
  </si>
  <si>
    <t>6029 WATERMAN</t>
  </si>
  <si>
    <t>PTA</t>
  </si>
  <si>
    <t>03-ARM’S LENGTH</t>
  </si>
  <si>
    <t>405</t>
  </si>
  <si>
    <t>1 STORY</t>
  </si>
  <si>
    <t>RESIDENTIAL ACREAGE</t>
  </si>
  <si>
    <t>020-006-400-0200-00</t>
  </si>
  <si>
    <t>4482 KIRK</t>
  </si>
  <si>
    <t>WD</t>
  </si>
  <si>
    <t>020-018-200-1500-00</t>
  </si>
  <si>
    <t>5866 RUPPRECHT</t>
  </si>
  <si>
    <t>BI-LEVEL</t>
  </si>
  <si>
    <t>020-018-231-0500-00</t>
  </si>
  <si>
    <t>5657 VASSAR</t>
  </si>
  <si>
    <t>1 STY MODULAR</t>
  </si>
  <si>
    <t>020-018-331-0100-00</t>
  </si>
  <si>
    <t>321 GAWAY</t>
  </si>
  <si>
    <t>020-019-250-1700-00</t>
  </si>
  <si>
    <t>6240 OAK AVE</t>
  </si>
  <si>
    <t>020-026-000-2600-06</t>
  </si>
  <si>
    <t>6990 TWIN CREEK</t>
  </si>
  <si>
    <t>2.0 STORY</t>
  </si>
  <si>
    <t>020-026-000-2600-09</t>
  </si>
  <si>
    <t>6971 TWIN CREEK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</si>
  <si>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</si>
  <si>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</si>
  <si>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</si>
  <si>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</si>
  <si>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</si>
  <si>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</si>
  <si>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</si>
  <si>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</si>
  <si>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Comments</t>
  </si>
  <si>
    <t>021-500-110-0100-00</t>
  </si>
  <si>
    <t>816 SAGINAW ST</t>
  </si>
  <si>
    <t>03-ARM'S LENGTH</t>
  </si>
  <si>
    <t>WT-FT</t>
  </si>
  <si>
    <t>RANCH</t>
  </si>
  <si>
    <t>FOSTORIA PLATTED LOTS</t>
  </si>
  <si>
    <t>Watertown Sale</t>
  </si>
  <si>
    <t>DOUBLEWIDE</t>
  </si>
  <si>
    <t>9341 CHERRY ST</t>
  </si>
  <si>
    <t>021-500-145-0100-01</t>
  </si>
  <si>
    <t>Vassar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</si>
</sst>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166" fontId="2" fillId="4" borderId="0" xfId="0" applyNumberFormat="1" applyFont="1" applyFill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CA53-CABA-4504-AA7C-987D340F947A}">
  <dimension ref="A1:AV15"/>
  <sheetViews>
    <sheetView tabSelected="1" topLeftCell="C1" workbookViewId="0">
      <selection activeCell="N14" sqref="N14"/>
    </sheetView>
  </sheetViews>
  <sheetFormatPr defaultRowHeight="15" x14ac:dyDescent="0.25"/>
  <cols>
    <col min="1" max="1" width="22.42578125" customWidth="1"/>
    <col min="2" max="2" width="23.140625" customWidth="1"/>
    <col min="3" max="3" width="14.5703125" style="17" customWidth="1"/>
    <col min="4" max="4" width="13.85546875" style="7" customWidth="1"/>
    <col min="5" max="5" width="8.7109375" customWidth="1"/>
    <col min="6" max="6" width="20.14062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6" customWidth="1"/>
    <col min="16" max="16" width="13.7109375" style="31" customWidth="1"/>
    <col min="17" max="17" width="13.7109375" style="39" customWidth="1"/>
    <col min="18" max="18" width="21.7109375" style="41" customWidth="1"/>
    <col min="19" max="19" width="19.7109375" customWidth="1"/>
    <col min="20" max="20" width="15.7109375" style="7" customWidth="1"/>
    <col min="21" max="21" width="40.7109375" customWidth="1"/>
    <col min="22" max="23" width="20.7109375" customWidth="1"/>
  </cols>
  <sheetData>
    <row r="1" spans="1:48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5" t="s">
        <v>14</v>
      </c>
      <c r="P1" s="30" t="s">
        <v>15</v>
      </c>
      <c r="Q1" s="35" t="s">
        <v>16</v>
      </c>
      <c r="R1" s="40" t="s">
        <v>17</v>
      </c>
      <c r="S1" s="1" t="s">
        <v>18</v>
      </c>
      <c r="T1" s="6" t="s">
        <v>19</v>
      </c>
      <c r="U1" s="1" t="s">
        <v>20</v>
      </c>
      <c r="V1" s="1" t="s">
        <v>21</v>
      </c>
      <c r="W1" s="1" t="s">
        <v>55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x14ac:dyDescent="0.25">
      <c r="A2" t="s">
        <v>22</v>
      </c>
      <c r="B2" t="s">
        <v>23</v>
      </c>
      <c r="C2" s="17">
        <v>44729</v>
      </c>
      <c r="D2" s="7">
        <v>270000</v>
      </c>
      <c r="E2" t="s">
        <v>24</v>
      </c>
      <c r="F2" t="s">
        <v>25</v>
      </c>
      <c r="G2" s="7">
        <v>270000</v>
      </c>
      <c r="H2" s="7">
        <v>89600</v>
      </c>
      <c r="I2" s="12">
        <f t="shared" ref="I2:I11" si="0">H2/G2*100</f>
        <v>33.185185185185183</v>
      </c>
      <c r="J2" s="7">
        <v>213970</v>
      </c>
      <c r="K2" s="7">
        <v>27427</v>
      </c>
      <c r="L2" s="7">
        <f t="shared" ref="L2:L11" si="1">G2-K2</f>
        <v>242573</v>
      </c>
      <c r="M2" s="7">
        <v>196775.3125</v>
      </c>
      <c r="N2" s="22">
        <f t="shared" ref="N2:N11" si="2">L2/M2</f>
        <v>1.2327410228353721</v>
      </c>
      <c r="O2" s="26">
        <v>1565</v>
      </c>
      <c r="P2" s="31">
        <f t="shared" ref="P2:P11" si="3">L2/O2</f>
        <v>154.99872204472842</v>
      </c>
      <c r="Q2" s="36" t="s">
        <v>26</v>
      </c>
      <c r="R2" s="41">
        <f>ABS(N15-N2)*100</f>
        <v>5.644413614353172</v>
      </c>
      <c r="S2" t="s">
        <v>27</v>
      </c>
      <c r="T2" s="7">
        <v>16933</v>
      </c>
      <c r="V2" t="s">
        <v>28</v>
      </c>
      <c r="W2" t="s">
        <v>66</v>
      </c>
      <c r="AM2" s="2"/>
      <c r="AO2" s="2"/>
    </row>
    <row r="3" spans="1:48" x14ac:dyDescent="0.25">
      <c r="A3" t="s">
        <v>29</v>
      </c>
      <c r="B3" t="s">
        <v>30</v>
      </c>
      <c r="C3" s="17">
        <v>45191</v>
      </c>
      <c r="D3" s="7">
        <v>93000</v>
      </c>
      <c r="E3" t="s">
        <v>31</v>
      </c>
      <c r="F3" t="s">
        <v>25</v>
      </c>
      <c r="G3" s="7">
        <v>93000</v>
      </c>
      <c r="H3" s="7">
        <v>35200</v>
      </c>
      <c r="I3" s="12">
        <f t="shared" si="0"/>
        <v>37.8494623655914</v>
      </c>
      <c r="J3" s="7">
        <v>71923</v>
      </c>
      <c r="K3" s="7">
        <v>16509</v>
      </c>
      <c r="L3" s="7">
        <f t="shared" si="1"/>
        <v>76491</v>
      </c>
      <c r="M3" s="7">
        <v>58453.5859375</v>
      </c>
      <c r="N3" s="22">
        <f t="shared" si="2"/>
        <v>1.3085766899191786</v>
      </c>
      <c r="O3" s="26">
        <v>768</v>
      </c>
      <c r="P3" s="31">
        <f t="shared" si="3"/>
        <v>99.59765625</v>
      </c>
      <c r="Q3" s="36" t="s">
        <v>26</v>
      </c>
      <c r="R3" s="41">
        <f>ABS(N15-N3)*100</f>
        <v>13.227980322733824</v>
      </c>
      <c r="S3" t="s">
        <v>27</v>
      </c>
      <c r="T3" s="7">
        <v>15539</v>
      </c>
      <c r="V3" t="s">
        <v>28</v>
      </c>
      <c r="W3" t="s">
        <v>66</v>
      </c>
    </row>
    <row r="4" spans="1:48" x14ac:dyDescent="0.25">
      <c r="A4" t="s">
        <v>32</v>
      </c>
      <c r="B4" t="s">
        <v>33</v>
      </c>
      <c r="C4" s="17">
        <v>44748</v>
      </c>
      <c r="D4" s="7">
        <v>175000</v>
      </c>
      <c r="E4" t="s">
        <v>24</v>
      </c>
      <c r="F4" t="s">
        <v>25</v>
      </c>
      <c r="G4" s="7">
        <v>175000</v>
      </c>
      <c r="H4" s="7">
        <v>57500</v>
      </c>
      <c r="I4" s="12">
        <f t="shared" si="0"/>
        <v>32.857142857142854</v>
      </c>
      <c r="J4" s="7">
        <v>134863</v>
      </c>
      <c r="K4" s="7">
        <v>7653</v>
      </c>
      <c r="L4" s="7">
        <f t="shared" si="1"/>
        <v>167347</v>
      </c>
      <c r="M4" s="7">
        <v>134187.765625</v>
      </c>
      <c r="N4" s="22">
        <f t="shared" si="2"/>
        <v>1.2471107125195491</v>
      </c>
      <c r="O4" s="26">
        <v>1684</v>
      </c>
      <c r="P4" s="31">
        <f t="shared" si="3"/>
        <v>99.37470308788599</v>
      </c>
      <c r="Q4" s="36" t="s">
        <v>26</v>
      </c>
      <c r="R4" s="41">
        <f>ABS(N15-N4)*100</f>
        <v>7.0813825827708676</v>
      </c>
      <c r="S4" t="s">
        <v>34</v>
      </c>
      <c r="T4" s="7">
        <v>7653</v>
      </c>
      <c r="V4" t="s">
        <v>28</v>
      </c>
      <c r="W4" t="s">
        <v>66</v>
      </c>
    </row>
    <row r="5" spans="1:48" x14ac:dyDescent="0.25">
      <c r="A5" t="s">
        <v>35</v>
      </c>
      <c r="B5" t="s">
        <v>36</v>
      </c>
      <c r="C5" s="17">
        <v>45177</v>
      </c>
      <c r="D5" s="7">
        <v>150000</v>
      </c>
      <c r="E5" t="s">
        <v>31</v>
      </c>
      <c r="F5" t="s">
        <v>25</v>
      </c>
      <c r="G5" s="7">
        <v>150000</v>
      </c>
      <c r="H5" s="7">
        <v>68000</v>
      </c>
      <c r="I5" s="12">
        <f t="shared" si="0"/>
        <v>45.333333333333329</v>
      </c>
      <c r="J5" s="7">
        <v>126817</v>
      </c>
      <c r="K5" s="7">
        <v>5052</v>
      </c>
      <c r="L5" s="7">
        <f t="shared" si="1"/>
        <v>144948</v>
      </c>
      <c r="M5" s="7">
        <v>128444.09375</v>
      </c>
      <c r="N5" s="22">
        <f t="shared" si="2"/>
        <v>1.1284909704149009</v>
      </c>
      <c r="O5" s="26">
        <v>1284</v>
      </c>
      <c r="P5" s="31">
        <f t="shared" si="3"/>
        <v>112.88785046728972</v>
      </c>
      <c r="Q5" s="36" t="s">
        <v>26</v>
      </c>
      <c r="R5" s="41">
        <f>ABS(N15-N5)*100</f>
        <v>4.7805916276939531</v>
      </c>
      <c r="S5" t="s">
        <v>37</v>
      </c>
      <c r="T5" s="7">
        <v>5052</v>
      </c>
      <c r="V5" t="s">
        <v>28</v>
      </c>
      <c r="W5" t="s">
        <v>66</v>
      </c>
    </row>
    <row r="6" spans="1:48" x14ac:dyDescent="0.25">
      <c r="A6" t="s">
        <v>38</v>
      </c>
      <c r="B6" t="s">
        <v>39</v>
      </c>
      <c r="C6" s="17">
        <v>44694</v>
      </c>
      <c r="D6" s="7">
        <v>219000</v>
      </c>
      <c r="E6" t="s">
        <v>24</v>
      </c>
      <c r="F6" t="s">
        <v>25</v>
      </c>
      <c r="G6" s="7">
        <v>219000</v>
      </c>
      <c r="H6" s="7">
        <v>60600</v>
      </c>
      <c r="I6" s="12">
        <f t="shared" si="0"/>
        <v>27.671232876712327</v>
      </c>
      <c r="J6" s="7">
        <v>222651</v>
      </c>
      <c r="K6" s="7">
        <v>5052</v>
      </c>
      <c r="L6" s="7">
        <f t="shared" si="1"/>
        <v>213948</v>
      </c>
      <c r="M6" s="7">
        <v>229534.8125</v>
      </c>
      <c r="N6" s="22">
        <f t="shared" si="2"/>
        <v>0.93209390623481136</v>
      </c>
      <c r="O6" s="26">
        <v>1904</v>
      </c>
      <c r="P6" s="31">
        <f t="shared" si="3"/>
        <v>112.36764705882354</v>
      </c>
      <c r="Q6" s="36" t="s">
        <v>26</v>
      </c>
      <c r="R6" s="41">
        <f>ABS(N15-N6)*100</f>
        <v>24.420298045702904</v>
      </c>
      <c r="S6" t="s">
        <v>27</v>
      </c>
      <c r="T6" s="7">
        <v>5052</v>
      </c>
      <c r="V6" t="s">
        <v>28</v>
      </c>
      <c r="W6" t="s">
        <v>66</v>
      </c>
    </row>
    <row r="7" spans="1:48" x14ac:dyDescent="0.25">
      <c r="A7" t="s">
        <v>40</v>
      </c>
      <c r="B7" t="s">
        <v>41</v>
      </c>
      <c r="C7" s="17">
        <v>45239</v>
      </c>
      <c r="D7" s="7">
        <v>145000</v>
      </c>
      <c r="E7" t="s">
        <v>31</v>
      </c>
      <c r="F7" t="s">
        <v>25</v>
      </c>
      <c r="G7" s="7">
        <v>145000</v>
      </c>
      <c r="H7" s="7">
        <v>51700</v>
      </c>
      <c r="I7" s="12">
        <f t="shared" si="0"/>
        <v>35.655172413793103</v>
      </c>
      <c r="J7" s="7">
        <v>91354</v>
      </c>
      <c r="K7" s="7">
        <v>6892</v>
      </c>
      <c r="L7" s="7">
        <f t="shared" si="1"/>
        <v>138108</v>
      </c>
      <c r="M7" s="7">
        <v>89094.9375</v>
      </c>
      <c r="N7" s="22">
        <f t="shared" si="2"/>
        <v>1.5501217451328253</v>
      </c>
      <c r="O7" s="26">
        <v>988</v>
      </c>
      <c r="P7" s="31">
        <f t="shared" si="3"/>
        <v>139.78542510121457</v>
      </c>
      <c r="Q7" s="36" t="s">
        <v>26</v>
      </c>
      <c r="R7" s="41">
        <f>ABS(N15-N7)*100</f>
        <v>37.38248584409849</v>
      </c>
      <c r="S7" t="s">
        <v>27</v>
      </c>
      <c r="T7" s="7">
        <v>5019</v>
      </c>
      <c r="V7" t="s">
        <v>28</v>
      </c>
      <c r="W7" t="s">
        <v>66</v>
      </c>
    </row>
    <row r="8" spans="1:48" x14ac:dyDescent="0.25">
      <c r="A8" t="s">
        <v>42</v>
      </c>
      <c r="B8" t="s">
        <v>43</v>
      </c>
      <c r="C8" s="17">
        <v>45184</v>
      </c>
      <c r="D8" s="7">
        <v>330000</v>
      </c>
      <c r="E8" t="s">
        <v>31</v>
      </c>
      <c r="F8" t="s">
        <v>25</v>
      </c>
      <c r="G8" s="7">
        <v>330000</v>
      </c>
      <c r="H8" s="7">
        <v>141100</v>
      </c>
      <c r="I8" s="12">
        <f t="shared" si="0"/>
        <v>42.757575757575758</v>
      </c>
      <c r="J8" s="7">
        <v>271776</v>
      </c>
      <c r="K8" s="7">
        <v>20042</v>
      </c>
      <c r="L8" s="7">
        <f t="shared" si="1"/>
        <v>309958</v>
      </c>
      <c r="M8" s="7">
        <v>265542.1875</v>
      </c>
      <c r="N8" s="22">
        <f t="shared" si="2"/>
        <v>1.167264617792606</v>
      </c>
      <c r="O8" s="26">
        <v>2059</v>
      </c>
      <c r="P8" s="31">
        <f t="shared" si="3"/>
        <v>150.5381253035454</v>
      </c>
      <c r="Q8" s="36" t="s">
        <v>26</v>
      </c>
      <c r="R8" s="41">
        <f>ABS(N15-N8)*100</f>
        <v>0.90322688992343636</v>
      </c>
      <c r="S8" t="s">
        <v>44</v>
      </c>
      <c r="T8" s="7">
        <v>20042</v>
      </c>
      <c r="V8" t="s">
        <v>28</v>
      </c>
      <c r="W8" t="s">
        <v>66</v>
      </c>
    </row>
    <row r="9" spans="1:48" x14ac:dyDescent="0.25">
      <c r="A9" t="s">
        <v>45</v>
      </c>
      <c r="B9" t="s">
        <v>46</v>
      </c>
      <c r="C9" s="17">
        <v>44840</v>
      </c>
      <c r="D9" s="7">
        <v>230500</v>
      </c>
      <c r="E9" t="s">
        <v>31</v>
      </c>
      <c r="F9" t="s">
        <v>25</v>
      </c>
      <c r="G9" s="7">
        <v>230500</v>
      </c>
      <c r="H9" s="7">
        <v>96100</v>
      </c>
      <c r="I9" s="12">
        <f t="shared" si="0"/>
        <v>41.691973969631235</v>
      </c>
      <c r="J9" s="7">
        <v>239631</v>
      </c>
      <c r="K9" s="7">
        <v>19563</v>
      </c>
      <c r="L9" s="7">
        <f t="shared" si="1"/>
        <v>210937</v>
      </c>
      <c r="M9" s="7">
        <v>232139.234375</v>
      </c>
      <c r="N9" s="22">
        <f t="shared" si="2"/>
        <v>0.90866587273761013</v>
      </c>
      <c r="O9" s="26">
        <v>1598</v>
      </c>
      <c r="P9" s="31">
        <f t="shared" si="3"/>
        <v>132.00062578222779</v>
      </c>
      <c r="Q9" s="36" t="s">
        <v>26</v>
      </c>
      <c r="R9" s="41" t="e">
        <f>ABS(#REF!-N9)*100</f>
        <v>#REF!</v>
      </c>
      <c r="S9" t="s">
        <v>44</v>
      </c>
      <c r="T9" s="7">
        <v>19563</v>
      </c>
      <c r="V9" t="s">
        <v>28</v>
      </c>
      <c r="W9" t="s">
        <v>66</v>
      </c>
    </row>
    <row r="10" spans="1:48" x14ac:dyDescent="0.25">
      <c r="A10" t="s">
        <v>56</v>
      </c>
      <c r="B10" t="s">
        <v>57</v>
      </c>
      <c r="C10" s="17">
        <v>44761</v>
      </c>
      <c r="D10" s="7">
        <v>195000</v>
      </c>
      <c r="E10" t="s">
        <v>31</v>
      </c>
      <c r="F10" t="s">
        <v>58</v>
      </c>
      <c r="G10" s="7">
        <v>195000</v>
      </c>
      <c r="H10" s="7">
        <v>62500</v>
      </c>
      <c r="I10" s="12">
        <f t="shared" si="0"/>
        <v>32.051282051282051</v>
      </c>
      <c r="J10" s="7">
        <v>133201</v>
      </c>
      <c r="K10" s="7">
        <v>32050</v>
      </c>
      <c r="L10" s="7">
        <f t="shared" si="1"/>
        <v>162950</v>
      </c>
      <c r="M10" s="7">
        <v>131005.9453125</v>
      </c>
      <c r="N10" s="22">
        <f t="shared" si="2"/>
        <v>1.2438366794064273</v>
      </c>
      <c r="O10" s="26">
        <v>1496</v>
      </c>
      <c r="P10" s="31">
        <f t="shared" si="3"/>
        <v>108.92379679144385</v>
      </c>
      <c r="Q10" s="36" t="s">
        <v>59</v>
      </c>
      <c r="R10" s="41">
        <f>ABS(N15-N10)*100</f>
        <v>6.7539792714586877</v>
      </c>
      <c r="S10" t="s">
        <v>60</v>
      </c>
      <c r="T10" s="7">
        <v>12253</v>
      </c>
      <c r="V10" t="s">
        <v>61</v>
      </c>
      <c r="W10" t="s">
        <v>62</v>
      </c>
      <c r="AM10" s="2"/>
      <c r="AO10" s="2"/>
    </row>
    <row r="11" spans="1:48" x14ac:dyDescent="0.25">
      <c r="A11" t="s">
        <v>65</v>
      </c>
      <c r="B11" t="s">
        <v>64</v>
      </c>
      <c r="C11" s="17">
        <v>44762</v>
      </c>
      <c r="D11" s="7">
        <v>215000</v>
      </c>
      <c r="E11" t="s">
        <v>31</v>
      </c>
      <c r="F11" t="s">
        <v>58</v>
      </c>
      <c r="G11" s="7">
        <v>215000</v>
      </c>
      <c r="H11" s="7">
        <v>72200</v>
      </c>
      <c r="I11" s="12">
        <f t="shared" si="0"/>
        <v>33.581395348837212</v>
      </c>
      <c r="J11" s="7">
        <v>163589</v>
      </c>
      <c r="K11" s="7">
        <v>25375</v>
      </c>
      <c r="L11" s="7">
        <f t="shared" si="1"/>
        <v>189625</v>
      </c>
      <c r="M11" s="7">
        <v>181621.546875</v>
      </c>
      <c r="N11" s="22">
        <f t="shared" si="2"/>
        <v>1.0440666499251232</v>
      </c>
      <c r="O11" s="26">
        <v>1680</v>
      </c>
      <c r="P11" s="31">
        <f t="shared" si="3"/>
        <v>112.87202380952381</v>
      </c>
      <c r="Q11" s="36" t="s">
        <v>59</v>
      </c>
      <c r="R11" s="41">
        <f>ABS('E.C.F. Analysis'!N9-N11)*100</f>
        <v>13.540077718751309</v>
      </c>
      <c r="S11" t="s">
        <v>63</v>
      </c>
      <c r="T11" s="7">
        <v>19152</v>
      </c>
      <c r="V11" t="s">
        <v>61</v>
      </c>
      <c r="W11" t="s">
        <v>62</v>
      </c>
    </row>
    <row r="12" spans="1:48" ht="15.75" thickBot="1" x14ac:dyDescent="0.3">
      <c r="Q12" s="36"/>
    </row>
    <row r="13" spans="1:48" ht="15.75" thickTop="1" x14ac:dyDescent="0.25">
      <c r="A13" s="3"/>
      <c r="B13" s="3"/>
      <c r="C13" s="18" t="s">
        <v>47</v>
      </c>
      <c r="D13" s="8">
        <f>+SUM(D2:D12)</f>
        <v>2022500</v>
      </c>
      <c r="E13" s="3"/>
      <c r="F13" s="3"/>
      <c r="G13" s="8">
        <f>+SUM(G2:G12)</f>
        <v>2022500</v>
      </c>
      <c r="H13" s="8">
        <f>+SUM(H2:H12)</f>
        <v>734500</v>
      </c>
      <c r="I13" s="13"/>
      <c r="J13" s="8">
        <f>+SUM(J2:J12)</f>
        <v>1669775</v>
      </c>
      <c r="K13" s="8"/>
      <c r="L13" s="8">
        <f>+SUM(L2:L12)</f>
        <v>1856885</v>
      </c>
      <c r="M13" s="8">
        <f>+SUM(M2:M12)</f>
        <v>1646799.421875</v>
      </c>
      <c r="N13" s="23"/>
      <c r="O13" s="27"/>
      <c r="P13" s="32">
        <f>AVERAGE(P2:P12)</f>
        <v>122.33465756966832</v>
      </c>
      <c r="Q13" s="37"/>
      <c r="R13" s="42">
        <f>ABS(N15-N14)*100</f>
        <v>4.8724836729737264</v>
      </c>
      <c r="S13" s="3"/>
      <c r="T13" s="8"/>
      <c r="U13" s="3"/>
      <c r="V13" s="3"/>
      <c r="W13" s="3"/>
    </row>
    <row r="14" spans="1:48" x14ac:dyDescent="0.25">
      <c r="A14" s="4"/>
      <c r="B14" s="4"/>
      <c r="C14" s="19"/>
      <c r="D14" s="9"/>
      <c r="E14" s="4"/>
      <c r="F14" s="4"/>
      <c r="G14" s="9"/>
      <c r="H14" s="9" t="s">
        <v>48</v>
      </c>
      <c r="I14" s="14">
        <f>H13/G13*100</f>
        <v>36.316440049443763</v>
      </c>
      <c r="J14" s="9"/>
      <c r="K14" s="9"/>
      <c r="L14" s="9"/>
      <c r="M14" s="9" t="s">
        <v>49</v>
      </c>
      <c r="N14" s="46">
        <f>L13/M13</f>
        <v>1.1275720499621031</v>
      </c>
      <c r="O14" s="28"/>
      <c r="P14" s="33" t="s">
        <v>50</v>
      </c>
      <c r="Q14" s="38">
        <f>STDEV(N2:N12)</f>
        <v>0.18889103604569785</v>
      </c>
      <c r="R14" s="43"/>
      <c r="S14" s="4"/>
      <c r="T14" s="9"/>
      <c r="U14" s="4"/>
      <c r="V14" s="4"/>
      <c r="W14" s="4"/>
    </row>
    <row r="15" spans="1:48" x14ac:dyDescent="0.25">
      <c r="A15" s="5"/>
      <c r="B15" s="5"/>
      <c r="C15" s="20"/>
      <c r="D15" s="10"/>
      <c r="E15" s="5"/>
      <c r="F15" s="5"/>
      <c r="G15" s="10"/>
      <c r="H15" s="10" t="s">
        <v>51</v>
      </c>
      <c r="I15" s="15">
        <f>STDEV(I2:I12)</f>
        <v>5.5440796852745509</v>
      </c>
      <c r="J15" s="10"/>
      <c r="K15" s="10"/>
      <c r="L15" s="10"/>
      <c r="M15" s="10" t="s">
        <v>52</v>
      </c>
      <c r="N15" s="24">
        <f>AVERAGE(N2:N12)</f>
        <v>1.1762968866918404</v>
      </c>
      <c r="O15" s="29"/>
      <c r="P15" s="34" t="s">
        <v>53</v>
      </c>
      <c r="Q15" s="45" t="e">
        <f>AVERAGE(R2:R12)</f>
        <v>#REF!</v>
      </c>
      <c r="R15" s="44" t="s">
        <v>54</v>
      </c>
      <c r="S15" s="5" t="e">
        <f>+(Q15/N15)</f>
        <v>#REF!</v>
      </c>
      <c r="T15" s="10"/>
      <c r="U15" s="5"/>
      <c r="V15" s="5"/>
      <c r="W15" s="5"/>
    </row>
  </sheetData>
  <sheetProtection algorithmName="SHA-512" hashValue="ldelwO9NpMyP4xdA0jRTZ9JJ3Y9Exv/bQ4Oqpvs9r7yi/7kIlq5FD/uNTXfhzXUtE514loqNm98pgp+YEh2FRw==" saltValue="7qOZvM37SrSsIKNcczVYMA==" spinCount="100000" sheet="1" objects="1" scenarios="1" selectLockedCells="1" selectUnlockedCells="1"/>
  <conditionalFormatting sqref="A2:W1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8385-3B37-401B-9FF0-195AFE0AE8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Hickmott</dc:creator>
  <cp:lastModifiedBy>Sarah Osentoski</cp:lastModifiedBy>
  <dcterms:created xsi:type="dcterms:W3CDTF">2025-02-06T16:28:01Z</dcterms:created>
  <dcterms:modified xsi:type="dcterms:W3CDTF">2025-02-24T17:54:46Z</dcterms:modified>
</cp:coreProperties>
</file>