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EACC0BFF-9669-4E64-BE70-467156D27DAF}" xr6:coauthVersionLast="47" xr6:coauthVersionMax="47" xr10:uidLastSave="{00000000-0000-0000-0000-000000000000}"/>
  <bookViews>
    <workbookView xWindow="-120" yWindow="-120" windowWidth="29040" windowHeight="15720" xr2:uid="{96C643D9-C6A1-45DC-ADBF-2EDCCCD53D0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K3" i="2"/>
  <c r="Q3" i="2"/>
  <c r="R3" i="2"/>
  <c r="S3" i="2"/>
  <c r="O16" i="2"/>
  <c r="K6" i="2"/>
  <c r="S6" i="2" s="1"/>
  <c r="I6" i="2"/>
  <c r="K23" i="2"/>
  <c r="S23" i="2" s="1"/>
  <c r="I23" i="2"/>
  <c r="I2" i="2"/>
  <c r="K2" i="2"/>
  <c r="R2" i="2" s="1"/>
  <c r="I4" i="2"/>
  <c r="K4" i="2"/>
  <c r="Q4" i="2" s="1"/>
  <c r="I5" i="2"/>
  <c r="K5" i="2"/>
  <c r="Q5" i="2" s="1"/>
  <c r="D16" i="2"/>
  <c r="G16" i="2"/>
  <c r="H16" i="2"/>
  <c r="J16" i="2"/>
  <c r="L16" i="2"/>
  <c r="M16" i="2"/>
  <c r="P16" i="2"/>
  <c r="Q2" i="2" l="1"/>
  <c r="K16" i="2"/>
  <c r="P18" i="2" s="1"/>
  <c r="Q6" i="2"/>
  <c r="R6" i="2"/>
  <c r="S2" i="2"/>
  <c r="S5" i="2"/>
  <c r="R5" i="2"/>
  <c r="Q23" i="2"/>
  <c r="R23" i="2"/>
  <c r="S4" i="2"/>
  <c r="R4" i="2"/>
  <c r="I18" i="2"/>
  <c r="I17" i="2"/>
  <c r="S18" i="2" l="1"/>
  <c r="M18" i="2"/>
</calcChain>
</file>

<file path=xl/sharedStrings.xml><?xml version="1.0" encoding="utf-8"?>
<sst xmlns="http://schemas.openxmlformats.org/spreadsheetml/2006/main" count="99" uniqueCount="68">
  <si>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</si>
  <si>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</si>
  <si>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</si>
  <si>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</si>
  <si>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</si>
  <si>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</si>
  <si>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</si>
  <si>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</si>
  <si>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</si>
  <si>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</si>
  <si>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</si>
  <si>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</si>
  <si>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</si>
  <si>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</si>
  <si>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</si>
  <si>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</si>
  <si>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</si>
  <si>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</si>
  <si>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</si>
  <si>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</si>
  <si>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Liber/Page</t>
  </si>
  <si>
    <t>Other Parcels in Sale</t>
  </si>
  <si>
    <t>020-013-000-2100-00</t>
  </si>
  <si>
    <t>SHERIDAN</t>
  </si>
  <si>
    <t>WD</t>
  </si>
  <si>
    <t>03-ARM'S LENGTH</t>
  </si>
  <si>
    <t>1560/1365</t>
  </si>
  <si>
    <t>1566/1469</t>
  </si>
  <si>
    <t>020-016-000-2700-00</t>
  </si>
  <si>
    <t>4591 SAGINAW</t>
  </si>
  <si>
    <t>1552/793</t>
  </si>
  <si>
    <t>020-030-000-4200-06</t>
  </si>
  <si>
    <t>6720 STATE</t>
  </si>
  <si>
    <t>1542/550</t>
  </si>
  <si>
    <t>020-032-000-1000-01</t>
  </si>
  <si>
    <t>7035 STATE RD</t>
  </si>
  <si>
    <t>1563/1398</t>
  </si>
  <si>
    <t>020-032-000-1700-01</t>
  </si>
  <si>
    <t>7119 STATE</t>
  </si>
  <si>
    <t>1534/102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</si>
  <si>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</si>
  <si>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</si>
  <si>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</si>
  <si>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</si>
  <si>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</si>
  <si>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</si>
  <si>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</si>
  <si>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Comments</t>
  </si>
  <si>
    <t xml:space="preserve">Outliers </t>
  </si>
  <si>
    <t>040-025-000-3500-00</t>
  </si>
  <si>
    <t>E OHMER</t>
  </si>
  <si>
    <t>16-025-001-80</t>
  </si>
  <si>
    <t>CROWN/M-53</t>
  </si>
  <si>
    <t>011-030-000-4000-03</t>
  </si>
  <si>
    <t>SAGINAW</t>
  </si>
  <si>
    <t>10-12-5-16-1006-000</t>
  </si>
  <si>
    <t>TOWERLINE</t>
  </si>
  <si>
    <t>013-027-200-0100-05</t>
  </si>
  <si>
    <t>Mertz</t>
  </si>
  <si>
    <t>051-500-113-0400-02</t>
  </si>
  <si>
    <t>N MAIN</t>
  </si>
  <si>
    <t>051-018-000-1900-00</t>
  </si>
  <si>
    <t>441 GOODRICH</t>
  </si>
  <si>
    <t>25-11-4-14-4001-005</t>
  </si>
  <si>
    <t>4930 EAST</t>
  </si>
  <si>
    <t>020-017-000-0800-00</t>
  </si>
  <si>
    <t>V/L 5156 W SAGINAW</t>
  </si>
  <si>
    <t>County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</si>
</sst>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2" fillId="4" borderId="2" xfId="0" applyNumberFormat="1" applyFont="1" applyFill="1" applyBorder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3D20-1103-4E78-BAF7-5CC25C4064FA}">
  <dimension ref="A1:AQ23"/>
  <sheetViews>
    <sheetView tabSelected="1" workbookViewId="0">
      <selection activeCell="A24" sqref="A24:XFD24"/>
    </sheetView>
  </sheetViews>
  <sheetFormatPr defaultRowHeight="15" x14ac:dyDescent="0.25"/>
  <cols>
    <col min="1" max="1" width="22.140625" customWidth="1"/>
    <col min="2" max="2" width="25.140625" customWidth="1"/>
    <col min="3" max="3" width="11.5703125" style="17" customWidth="1"/>
    <col min="4" max="4" width="15.28515625" style="7" customWidth="1"/>
    <col min="5" max="5" width="8.7109375" customWidth="1"/>
    <col min="6" max="6" width="17.42578125" customWidth="1"/>
    <col min="7" max="7" width="17.7109375" style="7" customWidth="1"/>
    <col min="8" max="8" width="13.28515625" style="7" customWidth="1"/>
    <col min="9" max="9" width="15" style="12" customWidth="1"/>
    <col min="10" max="10" width="15.42578125" style="7" customWidth="1"/>
    <col min="11" max="11" width="16.7109375" style="7" customWidth="1"/>
    <col min="12" max="12" width="14.7109375" style="7" customWidth="1"/>
    <col min="13" max="13" width="12.5703125" style="22" customWidth="1"/>
    <col min="14" max="14" width="6.5703125" style="26" customWidth="1"/>
    <col min="15" max="15" width="10.5703125" style="31" customWidth="1"/>
    <col min="16" max="16" width="12.28515625" style="31" customWidth="1"/>
    <col min="17" max="17" width="15.7109375" style="7" customWidth="1"/>
    <col min="18" max="18" width="12.7109375" style="7" customWidth="1"/>
    <col min="19" max="19" width="17.7109375" style="36" customWidth="1"/>
    <col min="20" max="20" width="10.28515625" style="31" customWidth="1"/>
    <col min="21" max="21" width="20.7109375" customWidth="1"/>
    <col min="22" max="22" width="40.7109375" customWidth="1"/>
    <col min="23" max="23" width="20.7109375" customWidth="1"/>
  </cols>
  <sheetData>
    <row r="1" spans="1:43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47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x14ac:dyDescent="0.25">
      <c r="A2" t="s">
        <v>22</v>
      </c>
      <c r="B2" t="s">
        <v>23</v>
      </c>
      <c r="C2" s="17">
        <v>45681</v>
      </c>
      <c r="D2" s="7">
        <v>115000</v>
      </c>
      <c r="E2" t="s">
        <v>24</v>
      </c>
      <c r="F2" t="s">
        <v>25</v>
      </c>
      <c r="G2" s="7">
        <v>115000</v>
      </c>
      <c r="H2" s="7">
        <v>40000</v>
      </c>
      <c r="I2" s="12">
        <f>H2/G2*100</f>
        <v>34.782608695652172</v>
      </c>
      <c r="J2" s="7">
        <v>62340</v>
      </c>
      <c r="K2" s="7">
        <f>G2-1299</f>
        <v>113701</v>
      </c>
      <c r="L2" s="7">
        <v>61041</v>
      </c>
      <c r="M2" s="22">
        <v>0</v>
      </c>
      <c r="N2" s="26">
        <v>0</v>
      </c>
      <c r="O2" s="31">
        <v>27.99</v>
      </c>
      <c r="P2" s="31">
        <v>28.81</v>
      </c>
      <c r="Q2" s="7" t="e">
        <f>K2/M2</f>
        <v>#DIV/0!</v>
      </c>
      <c r="R2" s="7">
        <f>K2/O2</f>
        <v>4062.2007859949986</v>
      </c>
      <c r="S2" s="36">
        <f>K2/O2/43560</f>
        <v>9.325529811742421E-2</v>
      </c>
      <c r="T2" s="31">
        <v>0</v>
      </c>
      <c r="U2" t="s">
        <v>27</v>
      </c>
    </row>
    <row r="3" spans="1:43" x14ac:dyDescent="0.25">
      <c r="A3" t="s">
        <v>28</v>
      </c>
      <c r="B3" t="s">
        <v>29</v>
      </c>
      <c r="C3" s="17">
        <v>45436</v>
      </c>
      <c r="D3" s="7">
        <v>100000</v>
      </c>
      <c r="E3" t="s">
        <v>24</v>
      </c>
      <c r="F3" t="s">
        <v>25</v>
      </c>
      <c r="G3" s="7">
        <v>100000</v>
      </c>
      <c r="H3" s="7">
        <v>30500</v>
      </c>
      <c r="I3" s="12">
        <f>H3/G3*100</f>
        <v>30.5</v>
      </c>
      <c r="J3" s="7">
        <v>62668</v>
      </c>
      <c r="K3" s="7">
        <f>G3-49087</f>
        <v>50913</v>
      </c>
      <c r="L3" s="7">
        <v>13581</v>
      </c>
      <c r="M3" s="22">
        <v>0</v>
      </c>
      <c r="N3" s="26">
        <v>0</v>
      </c>
      <c r="O3" s="31">
        <v>0.88</v>
      </c>
      <c r="P3" s="31">
        <v>0.88</v>
      </c>
      <c r="Q3" s="7" t="e">
        <f>K3/M3</f>
        <v>#DIV/0!</v>
      </c>
      <c r="R3" s="7">
        <f>K3/O3</f>
        <v>57855.681818181816</v>
      </c>
      <c r="S3" s="36">
        <f>K3/O3/43560</f>
        <v>1.3281836964688203</v>
      </c>
      <c r="T3" s="31">
        <v>0</v>
      </c>
      <c r="U3" t="s">
        <v>30</v>
      </c>
    </row>
    <row r="4" spans="1:43" x14ac:dyDescent="0.25">
      <c r="A4" t="s">
        <v>31</v>
      </c>
      <c r="B4" t="s">
        <v>32</v>
      </c>
      <c r="C4" s="17">
        <v>45243</v>
      </c>
      <c r="D4" s="7">
        <v>105000</v>
      </c>
      <c r="E4" t="s">
        <v>24</v>
      </c>
      <c r="F4" t="s">
        <v>25</v>
      </c>
      <c r="G4" s="7">
        <v>105000</v>
      </c>
      <c r="H4" s="7">
        <v>46800</v>
      </c>
      <c r="I4" s="12">
        <f>H4/G4*100</f>
        <v>44.571428571428569</v>
      </c>
      <c r="J4" s="7">
        <v>92644</v>
      </c>
      <c r="K4" s="7">
        <f>G4-78171</f>
        <v>26829</v>
      </c>
      <c r="L4" s="7">
        <v>14473</v>
      </c>
      <c r="M4" s="22">
        <v>0</v>
      </c>
      <c r="N4" s="26">
        <v>0</v>
      </c>
      <c r="O4" s="31">
        <v>2.14</v>
      </c>
      <c r="P4" s="31">
        <v>2.14</v>
      </c>
      <c r="Q4" s="7" t="e">
        <f>K4/M4</f>
        <v>#DIV/0!</v>
      </c>
      <c r="R4" s="7">
        <f>K4/O4</f>
        <v>12536.915887850466</v>
      </c>
      <c r="S4" s="36">
        <f>K4/O4/43560</f>
        <v>0.28780798640611721</v>
      </c>
      <c r="T4" s="31">
        <v>0</v>
      </c>
      <c r="U4" t="s">
        <v>33</v>
      </c>
    </row>
    <row r="5" spans="1:43" x14ac:dyDescent="0.25">
      <c r="A5" t="s">
        <v>34</v>
      </c>
      <c r="B5" t="s">
        <v>35</v>
      </c>
      <c r="C5" s="17">
        <v>45608</v>
      </c>
      <c r="D5" s="7">
        <v>545000</v>
      </c>
      <c r="E5" t="s">
        <v>24</v>
      </c>
      <c r="F5" t="s">
        <v>25</v>
      </c>
      <c r="G5" s="7">
        <v>545000</v>
      </c>
      <c r="H5" s="7">
        <v>84200</v>
      </c>
      <c r="I5" s="12">
        <f>H5/G5*100</f>
        <v>15.44954128440367</v>
      </c>
      <c r="J5" s="7">
        <v>156716</v>
      </c>
      <c r="K5" s="7">
        <f>G5-142280</f>
        <v>402720</v>
      </c>
      <c r="L5" s="7">
        <v>14436</v>
      </c>
      <c r="M5" s="22">
        <v>0</v>
      </c>
      <c r="N5" s="26">
        <v>0</v>
      </c>
      <c r="O5" s="31">
        <v>2.12</v>
      </c>
      <c r="P5" s="31">
        <v>2.12</v>
      </c>
      <c r="Q5" s="7" t="e">
        <f>K5/M5</f>
        <v>#DIV/0!</v>
      </c>
      <c r="R5" s="7">
        <f>K5/O5</f>
        <v>189962.26415094337</v>
      </c>
      <c r="S5" s="36">
        <f>K5/O5/43560</f>
        <v>4.3609335204532451</v>
      </c>
      <c r="T5" s="31">
        <v>0</v>
      </c>
      <c r="U5" t="s">
        <v>36</v>
      </c>
    </row>
    <row r="6" spans="1:43" x14ac:dyDescent="0.25">
      <c r="A6" t="s">
        <v>37</v>
      </c>
      <c r="B6" t="s">
        <v>38</v>
      </c>
      <c r="C6" s="17">
        <v>45071</v>
      </c>
      <c r="D6" s="7">
        <v>450000</v>
      </c>
      <c r="E6" t="s">
        <v>24</v>
      </c>
      <c r="F6" t="s">
        <v>25</v>
      </c>
      <c r="G6" s="7">
        <v>450000</v>
      </c>
      <c r="H6" s="7">
        <v>138400</v>
      </c>
      <c r="I6" s="12">
        <f>H6/G6*100</f>
        <v>30.75555555555556</v>
      </c>
      <c r="J6" s="7">
        <v>278946</v>
      </c>
      <c r="K6" s="7">
        <f>G6-263490</f>
        <v>186510</v>
      </c>
      <c r="L6" s="7">
        <v>15456</v>
      </c>
      <c r="M6" s="22">
        <v>0</v>
      </c>
      <c r="N6" s="26">
        <v>0</v>
      </c>
      <c r="O6" s="31">
        <v>1.01</v>
      </c>
      <c r="P6" s="31">
        <v>1.01</v>
      </c>
      <c r="Q6" s="7" t="e">
        <f>K6/M6</f>
        <v>#DIV/0!</v>
      </c>
      <c r="R6" s="7">
        <f>K6/O6</f>
        <v>184663.36633663366</v>
      </c>
      <c r="S6" s="36">
        <f>K6/O6/43560</f>
        <v>4.239287565120148</v>
      </c>
      <c r="T6" s="31">
        <v>0</v>
      </c>
      <c r="U6" t="s">
        <v>39</v>
      </c>
    </row>
    <row r="7" spans="1:43" x14ac:dyDescent="0.25">
      <c r="A7" t="s">
        <v>49</v>
      </c>
      <c r="B7" t="s">
        <v>50</v>
      </c>
      <c r="C7" s="17">
        <v>45038</v>
      </c>
      <c r="D7" s="7">
        <v>29900</v>
      </c>
      <c r="F7" t="s">
        <v>25</v>
      </c>
      <c r="G7" s="7">
        <v>29900</v>
      </c>
      <c r="K7" s="7">
        <v>29900</v>
      </c>
      <c r="O7" s="31">
        <v>1.06</v>
      </c>
      <c r="P7" s="31">
        <v>1.06</v>
      </c>
      <c r="R7" s="7">
        <v>28208</v>
      </c>
      <c r="W7" t="s">
        <v>67</v>
      </c>
    </row>
    <row r="8" spans="1:43" x14ac:dyDescent="0.25">
      <c r="A8" t="s">
        <v>51</v>
      </c>
      <c r="B8" t="s">
        <v>52</v>
      </c>
      <c r="C8" s="17">
        <v>45091</v>
      </c>
      <c r="D8" s="7">
        <v>53900</v>
      </c>
      <c r="F8" t="s">
        <v>25</v>
      </c>
      <c r="G8" s="7">
        <v>53900</v>
      </c>
      <c r="K8" s="7">
        <v>53900</v>
      </c>
      <c r="O8" s="31">
        <v>4.4000000000000004</v>
      </c>
      <c r="P8" s="31">
        <v>4.4000000000000004</v>
      </c>
      <c r="R8" s="7">
        <v>12250</v>
      </c>
      <c r="W8" t="s">
        <v>67</v>
      </c>
    </row>
    <row r="9" spans="1:43" x14ac:dyDescent="0.25">
      <c r="A9" t="s">
        <v>53</v>
      </c>
      <c r="B9" t="s">
        <v>54</v>
      </c>
      <c r="C9" s="17">
        <v>45183</v>
      </c>
      <c r="D9" s="7">
        <v>255000</v>
      </c>
      <c r="F9" t="s">
        <v>25</v>
      </c>
      <c r="G9" s="7">
        <v>255000</v>
      </c>
      <c r="K9" s="7">
        <v>255000</v>
      </c>
      <c r="O9" s="31">
        <v>44.85</v>
      </c>
      <c r="P9" s="31">
        <v>44.85</v>
      </c>
      <c r="R9" s="7">
        <v>5686</v>
      </c>
      <c r="W9" t="s">
        <v>67</v>
      </c>
    </row>
    <row r="10" spans="1:43" x14ac:dyDescent="0.25">
      <c r="A10" t="s">
        <v>55</v>
      </c>
      <c r="B10" t="s">
        <v>56</v>
      </c>
      <c r="C10" s="17">
        <v>45671</v>
      </c>
      <c r="D10" s="7">
        <v>125000</v>
      </c>
      <c r="F10" t="s">
        <v>25</v>
      </c>
      <c r="G10" s="7">
        <v>125000</v>
      </c>
      <c r="K10" s="7">
        <v>125000</v>
      </c>
      <c r="O10" s="31">
        <v>19.5</v>
      </c>
      <c r="P10" s="31">
        <v>19.5</v>
      </c>
      <c r="R10" s="7">
        <v>6410</v>
      </c>
      <c r="W10" t="s">
        <v>67</v>
      </c>
    </row>
    <row r="11" spans="1:43" x14ac:dyDescent="0.25">
      <c r="A11" t="s">
        <v>57</v>
      </c>
      <c r="B11" t="s">
        <v>58</v>
      </c>
      <c r="C11" s="17">
        <v>45250</v>
      </c>
      <c r="D11" s="7">
        <v>49000</v>
      </c>
      <c r="F11" t="s">
        <v>25</v>
      </c>
      <c r="G11" s="7">
        <v>49000</v>
      </c>
      <c r="K11" s="7">
        <v>49000</v>
      </c>
      <c r="O11" s="31">
        <v>4.3600000000000003</v>
      </c>
      <c r="P11" s="31">
        <v>4.3600000000000003</v>
      </c>
      <c r="R11" s="7">
        <v>11239</v>
      </c>
      <c r="W11" t="s">
        <v>67</v>
      </c>
    </row>
    <row r="12" spans="1:43" x14ac:dyDescent="0.25">
      <c r="A12" t="s">
        <v>59</v>
      </c>
      <c r="B12" t="s">
        <v>60</v>
      </c>
      <c r="C12" s="17">
        <v>44713</v>
      </c>
      <c r="D12" s="7">
        <v>19900</v>
      </c>
      <c r="F12" t="s">
        <v>25</v>
      </c>
      <c r="G12" s="7">
        <v>19900</v>
      </c>
      <c r="K12" s="7">
        <v>19900</v>
      </c>
      <c r="O12" s="31">
        <v>1.31</v>
      </c>
      <c r="P12" s="31">
        <v>1.31</v>
      </c>
      <c r="R12" s="7">
        <v>15191</v>
      </c>
      <c r="W12" t="s">
        <v>67</v>
      </c>
    </row>
    <row r="13" spans="1:43" x14ac:dyDescent="0.25">
      <c r="A13" t="s">
        <v>61</v>
      </c>
      <c r="B13" t="s">
        <v>62</v>
      </c>
      <c r="C13" s="17">
        <v>44687</v>
      </c>
      <c r="D13" s="7">
        <v>69900</v>
      </c>
      <c r="F13" t="s">
        <v>25</v>
      </c>
      <c r="G13" s="7">
        <v>69900</v>
      </c>
      <c r="K13" s="7">
        <v>69900</v>
      </c>
      <c r="O13" s="31">
        <v>2.58</v>
      </c>
      <c r="P13" s="31">
        <v>2.58</v>
      </c>
      <c r="R13" s="7">
        <v>27093</v>
      </c>
      <c r="W13" t="s">
        <v>67</v>
      </c>
    </row>
    <row r="14" spans="1:43" x14ac:dyDescent="0.25">
      <c r="A14" t="s">
        <v>63</v>
      </c>
      <c r="B14" t="s">
        <v>64</v>
      </c>
      <c r="C14" s="17">
        <v>44636</v>
      </c>
      <c r="D14" s="7">
        <v>85000</v>
      </c>
      <c r="F14" t="s">
        <v>25</v>
      </c>
      <c r="G14" s="7">
        <v>85000</v>
      </c>
      <c r="K14" s="7">
        <v>85000</v>
      </c>
      <c r="O14" s="31">
        <v>3.8</v>
      </c>
      <c r="P14" s="31">
        <v>3.8</v>
      </c>
      <c r="R14" s="7">
        <v>22368</v>
      </c>
      <c r="W14" t="s">
        <v>67</v>
      </c>
    </row>
    <row r="15" spans="1:43" ht="15.75" thickBot="1" x14ac:dyDescent="0.3">
      <c r="A15" t="s">
        <v>65</v>
      </c>
      <c r="B15" t="s">
        <v>66</v>
      </c>
      <c r="C15" s="17">
        <v>45078</v>
      </c>
      <c r="D15" s="7">
        <v>105000</v>
      </c>
      <c r="F15" t="s">
        <v>25</v>
      </c>
      <c r="G15" s="7">
        <v>105000</v>
      </c>
      <c r="K15" s="7">
        <v>105000</v>
      </c>
      <c r="O15" s="31">
        <v>9</v>
      </c>
      <c r="P15" s="31">
        <v>9</v>
      </c>
      <c r="R15" s="7">
        <v>11667</v>
      </c>
      <c r="W15" t="s">
        <v>67</v>
      </c>
    </row>
    <row r="16" spans="1:43" ht="15.75" thickTop="1" x14ac:dyDescent="0.25">
      <c r="A16" s="3"/>
      <c r="B16" s="3"/>
      <c r="C16" s="18" t="s">
        <v>40</v>
      </c>
      <c r="D16" s="8">
        <f>+SUM(D2:D15)</f>
        <v>2107600</v>
      </c>
      <c r="E16" s="3"/>
      <c r="F16" s="3"/>
      <c r="G16" s="8">
        <f>+SUM(G2:G15)</f>
        <v>2107600</v>
      </c>
      <c r="H16" s="8">
        <f>+SUM(H2:H15)</f>
        <v>339900</v>
      </c>
      <c r="I16" s="13"/>
      <c r="J16" s="8">
        <f>+SUM(J2:J15)</f>
        <v>653314</v>
      </c>
      <c r="K16" s="8">
        <f>+SUM(K2:K15)</f>
        <v>1573273</v>
      </c>
      <c r="L16" s="8">
        <f>+SUM(L2:L15)</f>
        <v>118987</v>
      </c>
      <c r="M16" s="23">
        <f>+SUM(M2:M15)</f>
        <v>0</v>
      </c>
      <c r="N16" s="27"/>
      <c r="O16" s="32">
        <f>+SUM(O2:O15)</f>
        <v>124.99999999999999</v>
      </c>
      <c r="P16" s="32">
        <f>+SUM(P2:P15)</f>
        <v>125.82</v>
      </c>
      <c r="Q16" s="8"/>
      <c r="R16" s="8"/>
      <c r="S16" s="37"/>
      <c r="T16" s="32"/>
      <c r="U16" s="3"/>
      <c r="V16" s="3"/>
      <c r="W16" s="3"/>
    </row>
    <row r="17" spans="1:36" x14ac:dyDescent="0.25">
      <c r="A17" s="4"/>
      <c r="B17" s="4"/>
      <c r="C17" s="19"/>
      <c r="D17" s="9"/>
      <c r="E17" s="4"/>
      <c r="F17" s="4"/>
      <c r="G17" s="9"/>
      <c r="H17" s="9" t="s">
        <v>41</v>
      </c>
      <c r="I17" s="14">
        <f>H16/G16*100</f>
        <v>16.127348643006261</v>
      </c>
      <c r="J17" s="9"/>
      <c r="K17" s="9"/>
      <c r="L17" s="9" t="s">
        <v>42</v>
      </c>
      <c r="M17" s="24"/>
      <c r="N17" s="28"/>
      <c r="O17" s="33" t="s">
        <v>42</v>
      </c>
      <c r="P17" s="33"/>
      <c r="Q17" s="9"/>
      <c r="R17" s="9" t="s">
        <v>42</v>
      </c>
      <c r="S17" s="38"/>
      <c r="T17" s="33"/>
      <c r="U17" s="4"/>
      <c r="V17" s="4"/>
      <c r="W17" s="4"/>
    </row>
    <row r="18" spans="1:36" x14ac:dyDescent="0.25">
      <c r="A18" s="5"/>
      <c r="B18" s="5"/>
      <c r="C18" s="20"/>
      <c r="D18" s="10"/>
      <c r="E18" s="5"/>
      <c r="F18" s="5"/>
      <c r="G18" s="10"/>
      <c r="H18" s="10" t="s">
        <v>43</v>
      </c>
      <c r="I18" s="15">
        <f>STDEV(I2:I15)</f>
        <v>10.492782857211409</v>
      </c>
      <c r="J18" s="10"/>
      <c r="K18" s="10"/>
      <c r="L18" s="10" t="s">
        <v>44</v>
      </c>
      <c r="M18" s="40" t="e">
        <f>K16/M16</f>
        <v>#DIV/0!</v>
      </c>
      <c r="N18" s="29"/>
      <c r="O18" s="34" t="s">
        <v>45</v>
      </c>
      <c r="P18" s="41">
        <f>K16/O16</f>
        <v>12586.184000000001</v>
      </c>
      <c r="Q18" s="10"/>
      <c r="R18" s="10" t="s">
        <v>46</v>
      </c>
      <c r="S18" s="39">
        <f>K16/O16/43560</f>
        <v>0.28893902662993576</v>
      </c>
      <c r="T18" s="34"/>
      <c r="U18" s="5"/>
      <c r="V18" s="5"/>
      <c r="W18" s="5"/>
    </row>
    <row r="22" spans="1:36" x14ac:dyDescent="0.25">
      <c r="A22" t="s">
        <v>48</v>
      </c>
    </row>
    <row r="23" spans="1:36" x14ac:dyDescent="0.25">
      <c r="A23" t="s">
        <v>22</v>
      </c>
      <c r="B23" t="s">
        <v>23</v>
      </c>
      <c r="C23" s="17">
        <v>45568</v>
      </c>
      <c r="D23" s="7">
        <v>80000</v>
      </c>
      <c r="E23" t="s">
        <v>24</v>
      </c>
      <c r="F23" t="s">
        <v>25</v>
      </c>
      <c r="G23" s="7">
        <v>80000</v>
      </c>
      <c r="H23" s="7">
        <v>40000</v>
      </c>
      <c r="I23" s="12">
        <f>H23/G23*100</f>
        <v>50</v>
      </c>
      <c r="J23" s="7">
        <v>62340</v>
      </c>
      <c r="K23" s="7">
        <f>G23-1299</f>
        <v>78701</v>
      </c>
      <c r="L23" s="7">
        <v>61041</v>
      </c>
      <c r="M23" s="22">
        <v>0</v>
      </c>
      <c r="N23" s="26">
        <v>0</v>
      </c>
      <c r="O23" s="31">
        <v>27.99</v>
      </c>
      <c r="P23" s="31">
        <v>28.81</v>
      </c>
      <c r="Q23" s="7" t="e">
        <f>K23/M23</f>
        <v>#DIV/0!</v>
      </c>
      <c r="R23" s="7">
        <f>K23/O23</f>
        <v>2811.7541979278317</v>
      </c>
      <c r="S23" s="36">
        <f>K23/O23/43560</f>
        <v>6.4548994442787694E-2</v>
      </c>
      <c r="T23" s="31">
        <v>0</v>
      </c>
      <c r="U23" t="s">
        <v>26</v>
      </c>
      <c r="AH23" s="2"/>
      <c r="AJ23" s="2"/>
    </row>
  </sheetData>
  <sheetProtection algorithmName="SHA-512" hashValue="jWBfVgHBC0wwRLzCai2EJYX+GWSC4gNCGtQSFcIyv86Zx0zwifFZ1pmKvszxQmj1OPSH1oJZxL5TMO4QDAWkBQ==" saltValue="L3sUnIdSaPNWs4py+kOMAw==" spinCount="100000" sheet="1" objects="1" scenarios="1" selectLockedCells="1" selectUnlockedCells="1"/>
  <conditionalFormatting sqref="A2:W15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23:W2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6942-BBB0-43FE-B976-4949F28A62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2026-01-28T21:11:48Z</dcterms:created>
  <dcterms:modified xsi:type="dcterms:W3CDTF">2026-02-18T19:33:26Z</dcterms:modified>
</cp:coreProperties>
</file>